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5" windowWidth="14610" windowHeight="8775" activeTab="0"/>
  </bookViews>
  <sheets>
    <sheet name="In-Out" sheetId="1" r:id="rId1"/>
    <sheet name="Calcs" sheetId="2" r:id="rId2"/>
  </sheets>
  <definedNames/>
  <calcPr fullCalcOnLoad="1"/>
</workbook>
</file>

<file path=xl/comments1.xml><?xml version="1.0" encoding="utf-8"?>
<comments xmlns="http://schemas.openxmlformats.org/spreadsheetml/2006/main">
  <authors>
    <author>Pete Paraska</author>
  </authors>
  <commentList>
    <comment ref="B10" authorId="0">
      <text>
        <r>
          <rPr>
            <b/>
            <sz val="8"/>
            <rFont val="Tahoma"/>
            <family val="0"/>
          </rPr>
          <t>If original values above result in "No acceptable solution found," then make sure the Analysis ToolPack Add-in is acivated.</t>
        </r>
      </text>
    </comment>
  </commentList>
</comments>
</file>

<file path=xl/sharedStrings.xml><?xml version="1.0" encoding="utf-8"?>
<sst xmlns="http://schemas.openxmlformats.org/spreadsheetml/2006/main" count="66" uniqueCount="62">
  <si>
    <t>Inputs:</t>
  </si>
  <si>
    <t>(e.g., Full tank sender reading, or engine sender resistance at 180F)</t>
  </si>
  <si>
    <t>(e.g., Empty tank sender reading, or engine sender resistance at 210F)</t>
  </si>
  <si>
    <t>(e.g.  Resistance needed to make gage read Full, or temp gage read 180F)</t>
  </si>
  <si>
    <t>(e.g.  Resistance needed to make gage read Empty, or temp gage read 210F)</t>
  </si>
  <si>
    <t>R1</t>
  </si>
  <si>
    <t>R2</t>
  </si>
  <si>
    <t>(ohms)</t>
  </si>
  <si>
    <t>Outputs:</t>
  </si>
  <si>
    <t>RSL</t>
  </si>
  <si>
    <t>RSH</t>
  </si>
  <si>
    <t>RGL</t>
  </si>
  <si>
    <t>RGH</t>
  </si>
  <si>
    <t>D</t>
  </si>
  <si>
    <t>type</t>
  </si>
  <si>
    <t>f=(rgl-rgh)/(rgh-rgl-rsh+rsl)</t>
  </si>
  <si>
    <t>g=(rgl*rsl-rgh*rsh)/(rgh-rgl-rsh+rsl)</t>
  </si>
  <si>
    <t>Check:</t>
  </si>
  <si>
    <t>Select correct Root for R2:</t>
  </si>
  <si>
    <t>Calculate R1 using correct R2:</t>
  </si>
  <si>
    <t>A*R2^2 + B*R2 + C = 0</t>
  </si>
  <si>
    <t>Equation for R2:</t>
  </si>
  <si>
    <t>A</t>
  </si>
  <si>
    <t>B</t>
  </si>
  <si>
    <t>C</t>
  </si>
  <si>
    <t>R2(a)</t>
  </si>
  <si>
    <t>R2(b)</t>
  </si>
  <si>
    <t>A=(rgh-rgl)  =</t>
  </si>
  <si>
    <t>B=(rsh+rsl)(rgh-rgl)  =</t>
  </si>
  <si>
    <t>C=rgh*(rsh*rsl-rgl(rsh-rsl))-rgl*rsh*rsl  =</t>
  </si>
  <si>
    <t>C=rgl*rgh*rsl-rgl*rsl*rsh-rgl*rgh*rsh+rgh*rsh*rsl   =</t>
  </si>
  <si>
    <t>R1 = f *R2 + g</t>
  </si>
  <si>
    <t>R2 =</t>
  </si>
  <si>
    <r>
      <t>rgl(</t>
    </r>
    <r>
      <rPr>
        <b/>
        <sz val="10"/>
        <rFont val="Arial"/>
        <family val="2"/>
      </rPr>
      <t>R1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>R2</t>
    </r>
    <r>
      <rPr>
        <sz val="10"/>
        <rFont val="Arial"/>
        <family val="0"/>
      </rPr>
      <t>)=(</t>
    </r>
    <r>
      <rPr>
        <b/>
        <sz val="10"/>
        <rFont val="Arial"/>
        <family val="2"/>
      </rPr>
      <t>R1</t>
    </r>
    <r>
      <rPr>
        <sz val="10"/>
        <rFont val="Arial"/>
        <family val="0"/>
      </rPr>
      <t>*(</t>
    </r>
    <r>
      <rPr>
        <b/>
        <sz val="10"/>
        <rFont val="Arial"/>
        <family val="2"/>
      </rPr>
      <t>R2</t>
    </r>
    <r>
      <rPr>
        <sz val="10"/>
        <rFont val="Arial"/>
        <family val="0"/>
      </rPr>
      <t>+rsl))/(</t>
    </r>
    <r>
      <rPr>
        <b/>
        <sz val="10"/>
        <rFont val="Arial"/>
        <family val="2"/>
      </rPr>
      <t>R1</t>
    </r>
    <r>
      <rPr>
        <sz val="10"/>
        <rFont val="Arial"/>
        <family val="0"/>
      </rPr>
      <t>+</t>
    </r>
    <r>
      <rPr>
        <b/>
        <sz val="10"/>
        <rFont val="Arial"/>
        <family val="2"/>
      </rPr>
      <t>R2</t>
    </r>
    <r>
      <rPr>
        <sz val="10"/>
        <rFont val="Arial"/>
        <family val="0"/>
      </rPr>
      <t>+rsl)</t>
    </r>
  </si>
  <si>
    <r>
      <t>rgh(</t>
    </r>
    <r>
      <rPr>
        <b/>
        <sz val="10"/>
        <rFont val="Arial"/>
        <family val="2"/>
      </rPr>
      <t>R1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>R2</t>
    </r>
    <r>
      <rPr>
        <sz val="10"/>
        <rFont val="Arial"/>
        <family val="0"/>
      </rPr>
      <t>)=(</t>
    </r>
    <r>
      <rPr>
        <b/>
        <sz val="10"/>
        <rFont val="Arial"/>
        <family val="2"/>
      </rPr>
      <t>R1</t>
    </r>
    <r>
      <rPr>
        <sz val="10"/>
        <rFont val="Arial"/>
        <family val="0"/>
      </rPr>
      <t>*(</t>
    </r>
    <r>
      <rPr>
        <b/>
        <sz val="10"/>
        <rFont val="Arial"/>
        <family val="2"/>
      </rPr>
      <t>R2</t>
    </r>
    <r>
      <rPr>
        <sz val="10"/>
        <rFont val="Arial"/>
        <family val="0"/>
      </rPr>
      <t>+rsh))/(</t>
    </r>
    <r>
      <rPr>
        <b/>
        <sz val="10"/>
        <rFont val="Arial"/>
        <family val="2"/>
      </rPr>
      <t>R1</t>
    </r>
    <r>
      <rPr>
        <sz val="10"/>
        <rFont val="Arial"/>
        <family val="0"/>
      </rPr>
      <t>+</t>
    </r>
    <r>
      <rPr>
        <b/>
        <sz val="10"/>
        <rFont val="Arial"/>
        <family val="2"/>
      </rPr>
      <t>R2</t>
    </r>
    <r>
      <rPr>
        <sz val="10"/>
        <rFont val="Arial"/>
        <family val="0"/>
      </rPr>
      <t>+rsh)</t>
    </r>
  </si>
  <si>
    <t>(ohms) Resistor to connect from "sender" terminal on gage to ground</t>
  </si>
  <si>
    <t>(ohms) Resistor to connect from "sender" terminal on gage to ungrounded side of sender</t>
  </si>
  <si>
    <t xml:space="preserve">(ohms) Resistance of sender at "low" condition </t>
  </si>
  <si>
    <t>(ohms) Resistance of sender at "high" condition</t>
  </si>
  <si>
    <t>(ohms) Resistance needed to make gage read "low" condition</t>
  </si>
  <si>
    <t>(ohms) Resistance needed to make gage read "high" condition</t>
  </si>
  <si>
    <t>Character of roots:</t>
  </si>
  <si>
    <t>R2=</t>
  </si>
  <si>
    <t>denom=(rgh-rgl-rsh+rsl)</t>
  </si>
  <si>
    <t>Assess solution:</t>
  </si>
  <si>
    <t>%error</t>
  </si>
  <si>
    <t>allowed</t>
  </si>
  <si>
    <t>% error allowed</t>
  </si>
  <si>
    <t>Error allowed for calibrated circuit to meet either RGL or RGH, in terms of a percentage of the range of RGL-RGH</t>
  </si>
  <si>
    <t>Effective Resistance using RSL, RSH, R1, and R2:</t>
  </si>
  <si>
    <t>RGL(effective)</t>
  </si>
  <si>
    <t>RGH(effective)</t>
  </si>
  <si>
    <t>R(sender-low)   RSL</t>
  </si>
  <si>
    <t>R(sender-high) RSH</t>
  </si>
  <si>
    <t>R(gage-high)    RGH</t>
  </si>
  <si>
    <t>R(gage-low)      RGL</t>
  </si>
  <si>
    <t>(Reffective(@RSL) - RGL) / ( RGL-RGH ) * 100%</t>
  </si>
  <si>
    <t>(Reffective(@RSH) - RGH) / ( RGL-RGH ) * 100%</t>
  </si>
  <si>
    <t>Copy but give credit and do not charge for it.</t>
  </si>
  <si>
    <t>Email me with bug reports: 'pparaska "at" verizon dot net'</t>
  </si>
  <si>
    <t>Use at your own risk - you may need to use trial and error with actual resistors</t>
  </si>
  <si>
    <t>Circuit design and spreadsheet Copyright by Pete Paraska, 2001, 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</si>
</sst>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E+00"/>
    <numFmt numFmtId="165" formatCode="0.0"/>
    <numFmt numFmtId="166" formatCode="0.000000"/>
    <numFmt numFmtId="167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Alignment="1" applyProtection="1">
      <alignment horizontal="right"/>
      <protection/>
    </xf>
    <xf numFmtId="165" fontId="0" fillId="0" borderId="0" xfId="0" applyNumberFormat="1" applyAlignment="1" applyProtection="1">
      <alignment horizontal="right"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 horizontal="left" wrapText="1"/>
      <protection/>
    </xf>
    <xf numFmtId="10" fontId="0" fillId="0" borderId="0" xfId="0" applyNumberFormat="1" applyAlignment="1" applyProtection="1">
      <alignment horizontal="left"/>
      <protection/>
    </xf>
    <xf numFmtId="2" fontId="0" fillId="0" borderId="0" xfId="0" applyNumberFormat="1" applyFont="1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167" fontId="0" fillId="0" borderId="0" xfId="0" applyNumberFormat="1" applyAlignment="1" applyProtection="1">
      <alignment horizontal="right"/>
      <protection/>
    </xf>
    <xf numFmtId="165" fontId="1" fillId="3" borderId="1" xfId="0" applyNumberFormat="1" applyFont="1" applyFill="1" applyBorder="1" applyAlignment="1" applyProtection="1">
      <alignment horizontal="left"/>
      <protection/>
    </xf>
    <xf numFmtId="0" fontId="3" fillId="4" borderId="0" xfId="0" applyFont="1" applyFill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FFFF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15</xdr:row>
      <xdr:rowOff>85725</xdr:rowOff>
    </xdr:from>
    <xdr:to>
      <xdr:col>4</xdr:col>
      <xdr:colOff>76200</xdr:colOff>
      <xdr:row>30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514600"/>
          <a:ext cx="2695575" cy="23717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B2" sqref="B2"/>
    </sheetView>
  </sheetViews>
  <sheetFormatPr defaultColWidth="9.140625" defaultRowHeight="12.75"/>
  <cols>
    <col min="1" max="1" width="17.421875" style="3" customWidth="1"/>
    <col min="2" max="2" width="12.57421875" style="3" customWidth="1"/>
    <col min="3" max="3" width="14.57421875" style="3" customWidth="1"/>
    <col min="4" max="6" width="9.140625" style="3" customWidth="1"/>
    <col min="7" max="7" width="8.28125" style="3" customWidth="1"/>
    <col min="8" max="16384" width="9.140625" style="3" customWidth="1"/>
  </cols>
  <sheetData>
    <row r="1" spans="1:14" ht="12.75">
      <c r="A1" s="15" t="s">
        <v>0</v>
      </c>
      <c r="B1" s="14" t="s">
        <v>7</v>
      </c>
      <c r="C1" s="27">
        <f>IF(ISERROR(BIN2DEC(N1)),"The Analysis ToolPak Add-In is not active and is needed for this sheet to work correctly","")</f>
      </c>
      <c r="D1" s="23"/>
      <c r="E1" s="23"/>
      <c r="F1" s="23"/>
      <c r="G1" s="23"/>
      <c r="H1" s="23"/>
      <c r="I1" s="23"/>
      <c r="J1" s="23"/>
      <c r="K1" s="23"/>
      <c r="N1" s="24">
        <v>1</v>
      </c>
    </row>
    <row r="2" spans="1:8" ht="12.75">
      <c r="A2" s="3" t="s">
        <v>52</v>
      </c>
      <c r="B2" s="1">
        <v>88</v>
      </c>
      <c r="C2" s="3" t="s">
        <v>37</v>
      </c>
      <c r="H2" s="3" t="s">
        <v>1</v>
      </c>
    </row>
    <row r="3" spans="1:8" ht="12.75">
      <c r="A3" s="3" t="s">
        <v>53</v>
      </c>
      <c r="B3" s="1">
        <v>8</v>
      </c>
      <c r="C3" s="3" t="s">
        <v>38</v>
      </c>
      <c r="H3" s="3" t="s">
        <v>2</v>
      </c>
    </row>
    <row r="4" spans="1:8" ht="12.75">
      <c r="A4" s="3" t="s">
        <v>55</v>
      </c>
      <c r="B4" s="1">
        <v>73</v>
      </c>
      <c r="C4" s="3" t="s">
        <v>39</v>
      </c>
      <c r="H4" s="3" t="s">
        <v>3</v>
      </c>
    </row>
    <row r="5" spans="1:8" ht="12.75">
      <c r="A5" s="3" t="s">
        <v>54</v>
      </c>
      <c r="B5" s="1">
        <v>10</v>
      </c>
      <c r="C5" s="3" t="s">
        <v>40</v>
      </c>
      <c r="H5" s="3" t="s">
        <v>4</v>
      </c>
    </row>
    <row r="6" ht="12.75"/>
    <row r="7" spans="1:3" ht="12.75">
      <c r="A7" s="3" t="s">
        <v>47</v>
      </c>
      <c r="B7" s="2">
        <v>2</v>
      </c>
      <c r="C7" s="3" t="s">
        <v>48</v>
      </c>
    </row>
    <row r="8" ht="12.75"/>
    <row r="9" ht="12.75">
      <c r="A9" s="15" t="s">
        <v>8</v>
      </c>
    </row>
    <row r="10" spans="1:4" ht="12.75">
      <c r="A10" s="3" t="s">
        <v>5</v>
      </c>
      <c r="B10" s="26">
        <f>Calcs!B7</f>
        <v>381.5855513467762</v>
      </c>
      <c r="D10" s="3" t="s">
        <v>35</v>
      </c>
    </row>
    <row r="11" spans="1:4" ht="12.75">
      <c r="A11" s="3" t="s">
        <v>6</v>
      </c>
      <c r="B11" s="26">
        <f>Calcs!B8</f>
        <v>2.2691170300824623</v>
      </c>
      <c r="D11" s="3" t="s">
        <v>36</v>
      </c>
    </row>
    <row r="12" ht="12.75"/>
    <row r="13" ht="12.75">
      <c r="A13" s="3" t="s">
        <v>49</v>
      </c>
    </row>
    <row r="14" spans="1:4" ht="12.75">
      <c r="A14" s="3" t="s">
        <v>50</v>
      </c>
      <c r="B14" s="11">
        <f>Calcs!F25</f>
        <v>73</v>
      </c>
      <c r="C14" s="25">
        <f>Calcs!H25</f>
        <v>0</v>
      </c>
      <c r="D14" s="3" t="s">
        <v>56</v>
      </c>
    </row>
    <row r="15" spans="1:4" ht="12.75">
      <c r="A15" s="3" t="s">
        <v>51</v>
      </c>
      <c r="B15" s="11">
        <f>Calcs!F26</f>
        <v>9.999999999999998</v>
      </c>
      <c r="C15" s="25">
        <f>Calcs!H26</f>
        <v>2.819614030794048E-17</v>
      </c>
      <c r="D15" s="3" t="s">
        <v>57</v>
      </c>
    </row>
    <row r="16" ht="12.75"/>
    <row r="17" ht="12.75"/>
    <row r="18" ht="12.75">
      <c r="F18" s="3" t="s">
        <v>60</v>
      </c>
    </row>
    <row r="19" ht="12.75">
      <c r="F19" s="3" t="s">
        <v>61</v>
      </c>
    </row>
    <row r="20" ht="12.75">
      <c r="F20" s="3" t="s">
        <v>58</v>
      </c>
    </row>
    <row r="21" ht="12.75">
      <c r="F21" s="3" t="s">
        <v>59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 sheet="1" objects="1" scenarios="1"/>
  <conditionalFormatting sqref="C1">
    <cfRule type="cellIs" priority="1" dxfId="0" operator="equal" stopIfTrue="1">
      <formula>""</formula>
    </cfRule>
    <cfRule type="cellIs" priority="2" dxfId="1" operator="notEqual" stopIfTrue="1">
      <formula>""</formula>
    </cfRule>
  </conditionalFormatting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2"/>
  <sheetViews>
    <sheetView workbookViewId="0" topLeftCell="A1">
      <selection activeCell="B26" sqref="B26"/>
    </sheetView>
  </sheetViews>
  <sheetFormatPr defaultColWidth="9.140625" defaultRowHeight="12.75"/>
  <cols>
    <col min="1" max="2" width="8.8515625" style="3" customWidth="1"/>
    <col min="3" max="3" width="14.00390625" style="3" bestFit="1" customWidth="1"/>
    <col min="4" max="4" width="8.8515625" style="3" customWidth="1"/>
    <col min="5" max="5" width="24.28125" style="3" customWidth="1"/>
    <col min="6" max="6" width="14.140625" style="3" customWidth="1"/>
    <col min="7" max="7" width="20.28125" style="3" customWidth="1"/>
    <col min="8" max="8" width="18.28125" style="3" customWidth="1"/>
    <col min="9" max="9" width="8.8515625" style="3" customWidth="1"/>
    <col min="10" max="10" width="13.140625" style="3" bestFit="1" customWidth="1"/>
    <col min="11" max="16384" width="8.8515625" style="3" customWidth="1"/>
  </cols>
  <sheetData>
    <row r="1" ht="12.75">
      <c r="D1" s="3">
        <f>IF(ISERROR(BIN2DEC(1)),"This Sheet need to have the Analysis ToolPak Add-In Installed to work correctly","")</f>
      </c>
    </row>
    <row r="2" spans="1:7" ht="12.75">
      <c r="A2" s="3" t="s">
        <v>9</v>
      </c>
      <c r="B2" s="3">
        <f>'In-Out'!B2</f>
        <v>88</v>
      </c>
      <c r="C2" s="3" t="str">
        <f>'In-Out'!C2</f>
        <v>(ohms) Resistance of sender at "low" condition </v>
      </c>
      <c r="D2" s="3" t="s">
        <v>27</v>
      </c>
      <c r="G2" s="3">
        <f>B5-B4</f>
        <v>-63</v>
      </c>
    </row>
    <row r="3" spans="1:7" ht="12.75">
      <c r="A3" s="3" t="s">
        <v>10</v>
      </c>
      <c r="B3" s="3">
        <f>'In-Out'!B3</f>
        <v>8</v>
      </c>
      <c r="C3" s="3" t="str">
        <f>'In-Out'!C3</f>
        <v>(ohms) Resistance of sender at "high" condition</v>
      </c>
      <c r="D3" s="3" t="s">
        <v>28</v>
      </c>
      <c r="G3" s="3">
        <f>(B3+B2)*(B5-B4)</f>
        <v>-6048</v>
      </c>
    </row>
    <row r="4" spans="1:7" ht="12.75">
      <c r="A4" s="3" t="s">
        <v>11</v>
      </c>
      <c r="B4" s="3">
        <f>'In-Out'!B4</f>
        <v>73</v>
      </c>
      <c r="C4" s="3" t="str">
        <f>'In-Out'!C4</f>
        <v>(ohms) Resistance needed to make gage read "low" condition</v>
      </c>
      <c r="D4" s="3" t="s">
        <v>29</v>
      </c>
      <c r="G4" s="3">
        <f>B5*(B3*B2-B4*(B3-B2))-B4*B3*B2</f>
        <v>14048</v>
      </c>
    </row>
    <row r="5" spans="1:7" ht="12.75">
      <c r="A5" s="3" t="s">
        <v>12</v>
      </c>
      <c r="B5" s="3">
        <f>'In-Out'!B5</f>
        <v>10</v>
      </c>
      <c r="C5" s="3" t="str">
        <f>'In-Out'!C5</f>
        <v>(ohms) Resistance needed to make gage read "high" condition</v>
      </c>
      <c r="D5" s="3" t="s">
        <v>30</v>
      </c>
      <c r="G5" s="3">
        <f>B4*B5*B2-B4*B2*B3-B4*B5*B3+B5*B3*B2</f>
        <v>14048</v>
      </c>
    </row>
    <row r="6" spans="2:4" ht="12.75">
      <c r="B6" s="4"/>
      <c r="D6" s="3" t="s">
        <v>21</v>
      </c>
    </row>
    <row r="7" spans="1:4" ht="12.75">
      <c r="A7" s="3" t="s">
        <v>5</v>
      </c>
      <c r="B7" s="5">
        <f>IF(F29=1,F23,"No acceptable solution found")</f>
        <v>381.5855513467762</v>
      </c>
      <c r="D7" s="3" t="s">
        <v>20</v>
      </c>
    </row>
    <row r="8" spans="1:2" ht="12.75">
      <c r="A8" s="3" t="s">
        <v>6</v>
      </c>
      <c r="B8" s="5">
        <f>IF(F29=1,F18,"No acceptable solution found")</f>
        <v>2.2691170300824623</v>
      </c>
    </row>
    <row r="10" spans="1:9" ht="12.75">
      <c r="A10" s="6" t="s">
        <v>22</v>
      </c>
      <c r="B10" s="6" t="s">
        <v>23</v>
      </c>
      <c r="C10" s="6" t="s">
        <v>24</v>
      </c>
      <c r="D10" s="6"/>
      <c r="E10" s="6" t="s">
        <v>25</v>
      </c>
      <c r="F10" s="6" t="s">
        <v>26</v>
      </c>
      <c r="H10" s="3" t="s">
        <v>13</v>
      </c>
      <c r="I10" s="3" t="s">
        <v>14</v>
      </c>
    </row>
    <row r="11" spans="1:9" ht="12.75">
      <c r="A11" s="3">
        <f>G2</f>
        <v>-63</v>
      </c>
      <c r="B11" s="3">
        <f>G3</f>
        <v>-6048</v>
      </c>
      <c r="C11" s="7">
        <f>G4</f>
        <v>14048</v>
      </c>
      <c r="E11" s="8">
        <f>IF(H11&gt;0,(-B11/(2*A11))+(SQRT(H11)/(2*A11)),COMPLEX((-B11/(2*A11)),(SQRT(-H11)/(2*A11))))</f>
        <v>-98.26911703008247</v>
      </c>
      <c r="F11" s="9">
        <f>IF(H11&gt;0,(-B11/(2*A11))-(SQRT(H11)/(2*A11)),COMPLEX((-B11/(2*A11)),-(SQRT(-H11)/(2*A11))))</f>
        <v>2.2691170300824623</v>
      </c>
      <c r="H11" s="3">
        <f>B11*B11-4*A11*C11</f>
        <v>40118400</v>
      </c>
      <c r="I11" s="3">
        <f>IF(H11=0,0,IF(H11&lt;0,-1,IF(H11&gt;0,1,)))</f>
        <v>1</v>
      </c>
    </row>
    <row r="12" spans="3:6" ht="12.75">
      <c r="C12" s="7"/>
      <c r="E12" s="10"/>
      <c r="F12" s="10"/>
    </row>
    <row r="13" spans="3:5" ht="12.75">
      <c r="C13" s="3" t="s">
        <v>18</v>
      </c>
      <c r="E13" s="11" t="s">
        <v>41</v>
      </c>
    </row>
    <row r="14" spans="4:7" ht="12.75">
      <c r="D14" s="12">
        <f>IF(OR(IMAGINARY(E11),IMAGINARY(F11)),-1,(IF(OR(AND(E11&gt;0,NOT(F11&gt;0)),AND(NOT(E11&gt;0),F11&gt;0)),1,(IF(AND(E11&lt;0,F11&lt;0),0,(IF(AND(E11&gt;0,F11&gt;0),2,-2)))))))</f>
        <v>1</v>
      </c>
      <c r="E14" s="13" t="str">
        <f>IF(OR(IMAGINARY(E11),IMAGINARY(F11)),"No Solution - R2 imaginary",(IF(OR(AND(E11&gt;0,NOT(F11&gt;0)),AND(NOT(E11&gt;0),F11&gt;0)),"XOR(R2a&gt;0,R2b&gt;0)",(IF(AND(E11&lt;0,F11&lt;0),"R2a AND R2b &lt; 0",(IF(AND(E11&gt;0,F11&gt;0),"R2a AND R2b &gt; 0","No Solution for R2")))))))</f>
        <v>XOR(R2a&gt;0,R2b&gt;0)</v>
      </c>
      <c r="F14" s="14" t="s">
        <v>42</v>
      </c>
      <c r="G14" s="3">
        <f>IF(OR(IMAGINARY(E11),IMAGINARY(F11)),SQRT(-1),(IF(OR(AND(E11&gt;0,NOT(F11&gt;0)),AND(NOT(E11&gt;0),F11&gt;0)),MAX(E11,F11),(IF(AND(E11&lt;0,F11&lt;0),0,(IF(AND(E11&gt;0,F11&gt;0),MIN(E11,F11),0)))))))</f>
        <v>2.2691170300824623</v>
      </c>
    </row>
    <row r="15" ht="12.75">
      <c r="E15" s="11"/>
    </row>
    <row r="16" ht="12.75">
      <c r="E16" s="11"/>
    </row>
    <row r="17" ht="12.75">
      <c r="E17" s="11"/>
    </row>
    <row r="18" spans="4:6" ht="12.75">
      <c r="D18" s="15" t="s">
        <v>32</v>
      </c>
      <c r="E18" s="5"/>
      <c r="F18" s="5">
        <f>G14</f>
        <v>2.2691170300824623</v>
      </c>
    </row>
    <row r="19" ht="12.75">
      <c r="C19" s="3" t="s">
        <v>19</v>
      </c>
    </row>
    <row r="20" spans="4:6" ht="12.75">
      <c r="D20" s="3" t="s">
        <v>43</v>
      </c>
      <c r="F20" s="3">
        <f>(B5-B4-B3+B2)</f>
        <v>17</v>
      </c>
    </row>
    <row r="21" spans="4:9" ht="12.75">
      <c r="D21" s="3" t="s">
        <v>15</v>
      </c>
      <c r="F21" s="11">
        <f>(B4-B5)/(B5-B4-B3+B2)</f>
        <v>3.7058823529411766</v>
      </c>
      <c r="I21" s="11"/>
    </row>
    <row r="22" spans="4:9" ht="12.75">
      <c r="D22" s="3" t="s">
        <v>16</v>
      </c>
      <c r="F22" s="11">
        <f>(B4*B2-B5*B3)/(B5-B4-B3+B2)</f>
        <v>373.1764705882353</v>
      </c>
      <c r="I22" s="11"/>
    </row>
    <row r="23" spans="4:9" ht="12.75">
      <c r="D23" s="15" t="s">
        <v>31</v>
      </c>
      <c r="F23" s="5">
        <f>IF(F20=0,0,(IF(NOT((F21*F18+F22)&lt;0),F21*F18+F22,0)))</f>
        <v>381.5855513467762</v>
      </c>
      <c r="I23" s="5"/>
    </row>
    <row r="24" ht="12.75">
      <c r="H24" s="3" t="s">
        <v>45</v>
      </c>
    </row>
    <row r="25" spans="1:10" ht="38.25">
      <c r="A25" s="15"/>
      <c r="C25" s="3" t="s">
        <v>17</v>
      </c>
      <c r="D25" s="3" t="s">
        <v>33</v>
      </c>
      <c r="F25" s="16">
        <f>($F$23*($F$18+$B$2))/($F$23+$F$18+$B$2)</f>
        <v>73</v>
      </c>
      <c r="G25" s="17" t="str">
        <f>IF((ABS(F25-$B$4)/ABS($B$4-$B$5))&lt;$B$29/100,"R1 &amp; R2 give calibration at RSL within allowed error of:",(ABS(F25-$B$4)/ABS($B$4-$B$5)))</f>
        <v>R1 &amp; R2 give calibration at RSL within allowed error of:</v>
      </c>
      <c r="H25" s="18">
        <f>IF(ISTEXT(G25),(ABS(F25-$B$4)/ABS($B$4-$B$5)),"outside error bound")</f>
        <v>0</v>
      </c>
      <c r="I25" s="16"/>
      <c r="J25" s="19"/>
    </row>
    <row r="26" spans="3:10" ht="38.25">
      <c r="C26" s="3" t="s">
        <v>17</v>
      </c>
      <c r="D26" s="3" t="s">
        <v>34</v>
      </c>
      <c r="F26" s="16">
        <f>($F$23*($F$18+$B$3))/($F$23+$F$18+$B$3)</f>
        <v>9.999999999999998</v>
      </c>
      <c r="G26" s="17" t="str">
        <f>IF((ABS(F26-$B$5)/ABS($B$4-$B$5))&lt;$B$29/100,"R1 &amp; R2 give calibration at RSH within allowed error of:",(ABS(F26-$B$5)/ABS($B$4-$B$5)))</f>
        <v>R1 &amp; R2 give calibration at RSH within allowed error of:</v>
      </c>
      <c r="H26" s="18">
        <f>IF(ISTEXT(G26),(ABS(F26-$B$5)/ABS($B$4-$B$5)),"outside error bound")</f>
        <v>2.819614030794048E-17</v>
      </c>
      <c r="I26" s="16"/>
      <c r="J26" s="19"/>
    </row>
    <row r="27" ht="12.75">
      <c r="J27" s="20"/>
    </row>
    <row r="28" spans="3:10" ht="12.75">
      <c r="C28" s="3" t="s">
        <v>44</v>
      </c>
      <c r="J28" s="20"/>
    </row>
    <row r="29" spans="1:6" ht="12.75">
      <c r="A29" s="3" t="s">
        <v>45</v>
      </c>
      <c r="B29" s="21">
        <f>'In-Out'!B7</f>
        <v>2</v>
      </c>
      <c r="C29" s="15" t="str">
        <f>IF(AND(ISTEXT(G25),ISTEXT(G26)),"Acceptable solution was found","No acceptable solution found")</f>
        <v>Acceptable solution was found</v>
      </c>
      <c r="F29" s="3">
        <f>IF(AND(ISTEXT(G25),ISTEXT(G26)),1,0)</f>
        <v>1</v>
      </c>
    </row>
    <row r="30" spans="1:10" ht="12.75">
      <c r="A30" s="3" t="s">
        <v>46</v>
      </c>
      <c r="C30" s="15"/>
      <c r="I30" s="16"/>
      <c r="J30" s="19"/>
    </row>
    <row r="31" ht="12.75">
      <c r="J31" s="20"/>
    </row>
    <row r="32" ht="12.75">
      <c r="J32" s="20"/>
    </row>
    <row r="33" ht="12.75">
      <c r="J33" s="20"/>
    </row>
    <row r="74" spans="1:3" ht="12.75">
      <c r="A74" s="15"/>
      <c r="C74" s="22"/>
    </row>
    <row r="75" ht="12.75">
      <c r="C75" s="22"/>
    </row>
    <row r="76" ht="12.75">
      <c r="C76" s="22"/>
    </row>
    <row r="77" ht="12.75">
      <c r="C77" s="22"/>
    </row>
    <row r="78" ht="12.75">
      <c r="C78" s="22"/>
    </row>
    <row r="79" ht="12.75">
      <c r="C79" s="22"/>
    </row>
    <row r="80" ht="12.75">
      <c r="C80" s="22"/>
    </row>
    <row r="81" ht="12.75">
      <c r="C81" s="22"/>
    </row>
    <row r="82" ht="12.75">
      <c r="C82" s="22"/>
    </row>
    <row r="83" ht="12.75">
      <c r="C83" s="22"/>
    </row>
    <row r="84" ht="12.75">
      <c r="C84" s="22"/>
    </row>
    <row r="85" ht="12.75">
      <c r="C85" s="22"/>
    </row>
    <row r="86" ht="12.75">
      <c r="C86" s="22"/>
    </row>
    <row r="87" ht="12.75">
      <c r="C87" s="22"/>
    </row>
    <row r="88" ht="12.75">
      <c r="C88" s="22"/>
    </row>
    <row r="89" ht="12.75">
      <c r="C89" s="22"/>
    </row>
    <row r="90" ht="12.75">
      <c r="C90" s="22"/>
    </row>
    <row r="91" ht="12.75">
      <c r="C91" s="22"/>
    </row>
    <row r="92" ht="12.75">
      <c r="C92" s="22"/>
    </row>
    <row r="93" ht="12.75">
      <c r="C93" s="22"/>
    </row>
    <row r="94" ht="12.75">
      <c r="C94" s="22"/>
    </row>
    <row r="95" ht="12.75">
      <c r="C95" s="22"/>
    </row>
    <row r="96" ht="12.75">
      <c r="C96" s="22"/>
    </row>
    <row r="97" ht="12.75">
      <c r="C97" s="22"/>
    </row>
    <row r="98" ht="12.75">
      <c r="C98" s="22"/>
    </row>
    <row r="99" ht="12.75">
      <c r="C99" s="22"/>
    </row>
    <row r="100" ht="12.75">
      <c r="C100" s="22"/>
    </row>
    <row r="101" ht="12.75">
      <c r="C101" s="22"/>
    </row>
    <row r="102" ht="12.75">
      <c r="C102" s="22"/>
    </row>
    <row r="103" ht="12.75">
      <c r="C103" s="22"/>
    </row>
    <row r="104" ht="12.75">
      <c r="C104" s="22"/>
    </row>
    <row r="105" ht="12.75">
      <c r="C105" s="22"/>
    </row>
    <row r="106" ht="12.75">
      <c r="C106" s="22"/>
    </row>
    <row r="107" ht="12.75">
      <c r="C107" s="22"/>
    </row>
    <row r="108" ht="12.75">
      <c r="C108" s="22"/>
    </row>
    <row r="109" ht="12.75">
      <c r="C109" s="22"/>
    </row>
    <row r="110" ht="12.75">
      <c r="C110" s="22"/>
    </row>
    <row r="111" ht="12.75">
      <c r="C111" s="22"/>
    </row>
    <row r="112" ht="12.75">
      <c r="C112" s="22"/>
    </row>
    <row r="113" ht="12.75">
      <c r="C113" s="22"/>
    </row>
    <row r="114" ht="12.75">
      <c r="C114" s="22"/>
    </row>
    <row r="115" ht="12.75">
      <c r="C115" s="22"/>
    </row>
    <row r="116" ht="12.75">
      <c r="C116" s="22"/>
    </row>
    <row r="117" ht="12.75">
      <c r="C117" s="22"/>
    </row>
    <row r="118" ht="12.75">
      <c r="C118" s="22"/>
    </row>
    <row r="119" ht="12.75">
      <c r="C119" s="22"/>
    </row>
    <row r="120" ht="12.75">
      <c r="C120" s="22"/>
    </row>
    <row r="121" ht="12.75">
      <c r="C121" s="22"/>
    </row>
    <row r="122" ht="12.75">
      <c r="C122" s="22"/>
    </row>
    <row r="123" ht="12.75">
      <c r="C123" s="22"/>
    </row>
    <row r="124" ht="12.75">
      <c r="C124" s="22"/>
    </row>
    <row r="125" ht="12.75">
      <c r="C125" s="22"/>
    </row>
    <row r="126" ht="12.75">
      <c r="C126" s="22"/>
    </row>
    <row r="127" ht="12.75">
      <c r="C127" s="22"/>
    </row>
    <row r="128" ht="12.75">
      <c r="C128" s="22"/>
    </row>
    <row r="129" ht="12.75">
      <c r="C129" s="22"/>
    </row>
    <row r="130" ht="12.75">
      <c r="C130" s="22"/>
    </row>
    <row r="131" ht="12.75">
      <c r="C131" s="22"/>
    </row>
    <row r="132" ht="12.75">
      <c r="C132" s="22"/>
    </row>
  </sheetData>
  <sheetProtection sheet="1" objects="1" scenarios="1" formatCells="0" formatColumns="0" formatRows="0" insertColumns="0" insertRows="0" deleteColumns="0" deleteRows="0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Paraska</dc:creator>
  <cp:keywords/>
  <dc:description/>
  <cp:lastModifiedBy>Pete Paraska</cp:lastModifiedBy>
  <dcterms:created xsi:type="dcterms:W3CDTF">2001-02-21T01:38:43Z</dcterms:created>
  <dcterms:modified xsi:type="dcterms:W3CDTF">2008-06-11T04:45:34Z</dcterms:modified>
  <cp:category/>
  <cp:version/>
  <cp:contentType/>
  <cp:contentStatus/>
</cp:coreProperties>
</file>